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loyees\Akers_T\01 Temporary\"/>
    </mc:Choice>
  </mc:AlternateContent>
  <xr:revisionPtr revIDLastSave="0" documentId="8_{D1A8C3AC-9692-4770-A176-1E407D126FD5}" xr6:coauthVersionLast="47" xr6:coauthVersionMax="47" xr10:uidLastSave="{00000000-0000-0000-0000-000000000000}"/>
  <bookViews>
    <workbookView xWindow="28680" yWindow="-120" windowWidth="29040" windowHeight="15840" xr2:uid="{7B767A0B-5E30-42CC-A62E-73C3467720AA}"/>
  </bookViews>
  <sheets>
    <sheet name="Overview" sheetId="3" r:id="rId1"/>
    <sheet name="HERS score, SF and Low Rise" sheetId="1" r:id="rId2"/>
    <sheet name="Mid and High Rise" sheetId="2" r:id="rId3"/>
    <sheet name="References &amp; Comparsion Chart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6" i="2"/>
  <c r="C5" i="2"/>
  <c r="F5" i="2" s="1"/>
  <c r="R10" i="2"/>
  <c r="R11" i="2" s="1"/>
  <c r="R13" i="2" s="1"/>
  <c r="R14" i="2" s="1"/>
  <c r="S21" i="1"/>
  <c r="S22" i="1" s="1"/>
  <c r="S20" i="1"/>
  <c r="T20" i="1" s="1"/>
  <c r="U20" i="1" s="1"/>
  <c r="S19" i="1"/>
  <c r="T19" i="1" s="1"/>
  <c r="U19" i="1" s="1"/>
  <c r="T18" i="1"/>
  <c r="U18" i="1" s="1"/>
  <c r="U17" i="1"/>
  <c r="D5" i="2" l="1"/>
  <c r="R15" i="2"/>
  <c r="R16" i="2"/>
  <c r="R19" i="2"/>
  <c r="R26" i="2" s="1"/>
  <c r="R29" i="2" s="1"/>
  <c r="R12" i="2"/>
  <c r="R17" i="2" s="1"/>
  <c r="S23" i="1"/>
  <c r="S25" i="1"/>
  <c r="T22" i="1"/>
  <c r="U22" i="1" s="1"/>
  <c r="S24" i="1"/>
  <c r="T24" i="1" s="1"/>
  <c r="U24" i="1" s="1"/>
  <c r="T21" i="1"/>
  <c r="U21" i="1" s="1"/>
  <c r="R18" i="2" l="1"/>
  <c r="R20" i="2"/>
  <c r="R22" i="2"/>
  <c r="R23" i="2" s="1"/>
  <c r="R25" i="2" s="1"/>
  <c r="R28" i="2" s="1"/>
  <c r="R21" i="2"/>
  <c r="R24" i="2" s="1"/>
  <c r="R27" i="2" s="1"/>
  <c r="S27" i="1"/>
  <c r="T25" i="1"/>
  <c r="S26" i="1"/>
  <c r="T23" i="1"/>
  <c r="U23" i="1" s="1"/>
  <c r="S35" i="1"/>
  <c r="U25" i="1" l="1"/>
  <c r="S31" i="1"/>
  <c r="T27" i="1"/>
  <c r="U27" i="1" s="1"/>
  <c r="S36" i="1"/>
  <c r="T36" i="1" s="1"/>
  <c r="T35" i="1"/>
  <c r="U35" i="1" s="1"/>
  <c r="T26" i="1"/>
  <c r="S28" i="1"/>
  <c r="T28" i="1" l="1"/>
  <c r="U28" i="1" s="1"/>
  <c r="S32" i="1"/>
  <c r="S29" i="1"/>
  <c r="D14" i="1"/>
  <c r="U26" i="1"/>
  <c r="U36" i="1"/>
  <c r="C6" i="1"/>
  <c r="T31" i="1"/>
  <c r="S33" i="1"/>
  <c r="T33" i="1" s="1"/>
  <c r="U33" i="1" s="1"/>
  <c r="U31" i="1" l="1"/>
  <c r="D13" i="1"/>
  <c r="G13" i="1" s="1"/>
  <c r="S30" i="1"/>
  <c r="T30" i="1" s="1"/>
  <c r="U30" i="1" s="1"/>
  <c r="T29" i="1"/>
  <c r="U29" i="1" s="1"/>
  <c r="S34" i="1"/>
  <c r="T34" i="1" s="1"/>
  <c r="U34" i="1" s="1"/>
  <c r="T32" i="1"/>
  <c r="U32" i="1" s="1"/>
  <c r="E13" i="1" l="1"/>
</calcChain>
</file>

<file path=xl/sharedStrings.xml><?xml version="1.0" encoding="utf-8"?>
<sst xmlns="http://schemas.openxmlformats.org/spreadsheetml/2006/main" count="92" uniqueCount="75">
  <si>
    <t>Select your baseline:</t>
  </si>
  <si>
    <t>CA Title 24 2019 w/o PV mandate</t>
  </si>
  <si>
    <t>Baseline HERS score is:</t>
  </si>
  <si>
    <t>Enter home's % above baseline:</t>
  </si>
  <si>
    <t>Your home's HERS score is:</t>
  </si>
  <si>
    <t>% better than IECC 2006</t>
  </si>
  <si>
    <t>What?</t>
  </si>
  <si>
    <t>NGBS 2015 Bronze</t>
  </si>
  <si>
    <t>is better by</t>
  </si>
  <si>
    <t>%</t>
  </si>
  <si>
    <t>Against what?</t>
  </si>
  <si>
    <t>NGBS 2020 Bronze</t>
  </si>
  <si>
    <t>Baseline</t>
  </si>
  <si>
    <t>% better than IECC 2009</t>
  </si>
  <si>
    <t>HERS Score</t>
  </si>
  <si>
    <t>IECC 2006</t>
  </si>
  <si>
    <t>IECC 2009</t>
  </si>
  <si>
    <t>LEED v4 Homes</t>
  </si>
  <si>
    <t>ESCH 3.0</t>
  </si>
  <si>
    <t>IECC 2012</t>
  </si>
  <si>
    <t>IECC 2015</t>
  </si>
  <si>
    <t>IECC 2018</t>
  </si>
  <si>
    <t>Florida Code 2017</t>
  </si>
  <si>
    <t>NGBS 2015 Silver</t>
  </si>
  <si>
    <t>NGBS 2020 Silver</t>
  </si>
  <si>
    <t>ESCH 3.1</t>
  </si>
  <si>
    <t>NGBS 2020 SF Cert</t>
  </si>
  <si>
    <t>NGBS 2015 Gold</t>
  </si>
  <si>
    <t>NGBS 2020 Gold</t>
  </si>
  <si>
    <t>NGBS 2015 Emerald</t>
  </si>
  <si>
    <t>NGBS 2020 Emerald</t>
  </si>
  <si>
    <t>CA Title 24 2016</t>
  </si>
  <si>
    <t>Baseline Efficiency Comparison Tool (For SF and Low Rise Only)</t>
  </si>
  <si>
    <t>CA TITLE 24 2019</t>
  </si>
  <si>
    <t>NGBS 2020 EMERALD</t>
  </si>
  <si>
    <t>NGBS 2015 EMERALD</t>
  </si>
  <si>
    <t>CA TITLE 24 2016</t>
  </si>
  <si>
    <t>NGBS 2020 GOLD</t>
  </si>
  <si>
    <t>NGBS 2015 GOLD</t>
  </si>
  <si>
    <t>NGBS 2020 SILVER</t>
  </si>
  <si>
    <t>NGBS 2020 BRONZE</t>
  </si>
  <si>
    <t>NGBS 2015 SILVER</t>
  </si>
  <si>
    <t>ASHRAE 90.1 2016</t>
  </si>
  <si>
    <t>LEED NC V4</t>
  </si>
  <si>
    <t>ASHRAE 90.1 2013</t>
  </si>
  <si>
    <t>NGBS 2015 BRONZE</t>
  </si>
  <si>
    <t>FLORIDA CODE 2017</t>
  </si>
  <si>
    <t>ASHRAE 90.1 2010</t>
  </si>
  <si>
    <t>ASHRAE 90.1 2007</t>
  </si>
  <si>
    <t>ASHRAE 90.1 2004</t>
  </si>
  <si>
    <t>% better than ASHRAE 90.1 2004</t>
  </si>
  <si>
    <t>Sr No</t>
  </si>
  <si>
    <t>% better than ASHRAE 90.1 2006</t>
  </si>
  <si>
    <t>CLICK FOR LINK</t>
  </si>
  <si>
    <t>HERS Score calculator for SF and Low rise:</t>
  </si>
  <si>
    <t>Baseline efficiency comparison tool:</t>
  </si>
  <si>
    <t>1. Select your first baseline you want to compare</t>
  </si>
  <si>
    <t>2. Select your second baseline you want to compare</t>
  </si>
  <si>
    <t>How to use this tool:</t>
  </si>
  <si>
    <t>About this tool:</t>
  </si>
  <si>
    <t>References:</t>
  </si>
  <si>
    <t>Low Rise buildings:</t>
  </si>
  <si>
    <t>Mid and High Rise buildings:</t>
  </si>
  <si>
    <t>https://www.homeinnovation.com/-/media/Files/Certification/Green_Building/2020-Energy-Comparison-mid-high.pdf</t>
  </si>
  <si>
    <t>https://www.homeinnovation.com/-/media/Files/Certification/Green_Building/2020-Energy-Comparison-homes-low.pdf</t>
  </si>
  <si>
    <t>HERS Score Calculator from Baseline (For SF and Low Rise buildings Only)</t>
  </si>
  <si>
    <t>Baseline Efficiency Comparison Tool (For Mid and High Rise buildings Only)</t>
  </si>
  <si>
    <t>You can also use this tab to compare two different baseline efficiencies for SF and Low rise buildings.</t>
  </si>
  <si>
    <t>This tool allows you to compare different energy baseline efficiencies quickly and easily.</t>
  </si>
  <si>
    <t xml:space="preserve">You can use this tool to compare two homes/buildings in two different states with two different energy baselines. </t>
  </si>
  <si>
    <t>3. IMPORTANT: Please do not change/alter any cells other than "green" highlighted cells</t>
  </si>
  <si>
    <r>
      <t xml:space="preserve">Use the </t>
    </r>
    <r>
      <rPr>
        <b/>
        <sz val="11"/>
        <color theme="1"/>
        <rFont val="Calibri"/>
        <family val="2"/>
        <scheme val="minor"/>
      </rPr>
      <t>HERS score, SF and Low Rise</t>
    </r>
    <r>
      <rPr>
        <sz val="11"/>
        <color theme="1"/>
        <rFont val="Calibri"/>
        <family val="2"/>
        <scheme val="minor"/>
      </rPr>
      <t xml:space="preserve"> tab to calculate your home's HERS score and to also know the HERS score of a particular baseline.</t>
    </r>
  </si>
  <si>
    <r>
      <t xml:space="preserve">Use the </t>
    </r>
    <r>
      <rPr>
        <b/>
        <sz val="11"/>
        <color theme="1"/>
        <rFont val="Calibri"/>
        <family val="2"/>
        <scheme val="minor"/>
      </rPr>
      <t>Mid and High Rise</t>
    </r>
    <r>
      <rPr>
        <sz val="11"/>
        <color theme="1"/>
        <rFont val="Calibri"/>
        <family val="2"/>
        <scheme val="minor"/>
      </rPr>
      <t xml:space="preserve"> tab to compare two different baseline efficiencies for Mid and High Rise buildings. </t>
    </r>
  </si>
  <si>
    <t>1. Select your Baseline</t>
  </si>
  <si>
    <t>2. Enter your home's % energy efficiency with reference to your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</si>
</sst>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/>
    <xf numFmtId="0" fontId="6" fillId="5" borderId="0" xfId="0" applyFont="1" applyFill="1"/>
    <xf numFmtId="0" fontId="4" fillId="5" borderId="0" xfId="1" applyFill="1"/>
    <xf numFmtId="0" fontId="3" fillId="2" borderId="0" xfId="0" applyFont="1" applyFill="1" applyAlignment="1" applyProtection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19048</xdr:colOff>
      <xdr:row>2</xdr:row>
      <xdr:rowOff>171448</xdr:rowOff>
    </xdr:from>
    <xdr:to>
      <xdr:col>13</xdr:col>
      <xdr:colOff>579347</xdr:colOff>
      <xdr:row>54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D652EB-625D-4F6E-8685-3BA88B6775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5"/>
        <a:stretch/>
      </xdr:blipFill>
      <xdr:spPr>
        <a:xfrm>
          <a:off x="1238248" y="552448"/>
          <a:ext cx="7265899" cy="9315451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3174</xdr:colOff>
      <xdr:row>2</xdr:row>
      <xdr:rowOff>123825</xdr:rowOff>
    </xdr:from>
    <xdr:to>
      <xdr:col>26</xdr:col>
      <xdr:colOff>530225</xdr:colOff>
      <xdr:row>54</xdr:row>
      <xdr:rowOff>78124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29C1C3-8B09-43A8-93E4-E9DABA6F8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7174" y="504825"/>
          <a:ext cx="7232651" cy="9364999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omeinnovation.com/-/media/Files/Certification/Green_Building/2020-Energy-Comparison-homes-low.pdf" TargetMode="External"/><Relationship Id="rId1" Type="http://schemas.openxmlformats.org/officeDocument/2006/relationships/hyperlink" Target="https://www.homeinnovation.com/-/media/Files/Certification/Green_Building/2020-Energy-Comparison-mid-hig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homeinnovation.com/-/media/Files/Certification/Green_Building/2020-Energy-Comparison-mid-high.pdf" TargetMode="External"/><Relationship Id="rId1" Type="http://schemas.openxmlformats.org/officeDocument/2006/relationships/hyperlink" Target="https://www.homeinnovation.com/-/media/Files/Certification/Green_Building/2020-Energy-Comparison-homes-low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65D1-0EB2-426B-85EC-BD8A90F16B9B}">
  <dimension ref="A2:J28"/>
  <sheetViews>
    <sheetView tabSelected="1" workbookViewId="0">
      <selection activeCell="J11" sqref="J11"/>
    </sheetView>
  </sheetViews>
  <sheetFormatPr defaultColWidth="8.7109375" defaultRowHeight="15" x14ac:dyDescent="0.25"/>
  <cols>
    <col min="1" max="16384" width="8.7109375" style="12"/>
  </cols>
  <sheetData>
    <row r="2" spans="1:10" ht="21" x14ac:dyDescent="0.35">
      <c r="A2" s="20" t="s">
        <v>59</v>
      </c>
      <c r="H2" s="19"/>
      <c r="I2" s="19"/>
      <c r="J2" s="19"/>
    </row>
    <row r="3" spans="1:10" x14ac:dyDescent="0.25">
      <c r="A3" s="12" t="s">
        <v>68</v>
      </c>
      <c r="H3" s="19"/>
      <c r="I3" s="19"/>
      <c r="J3" s="19"/>
    </row>
    <row r="4" spans="1:10" x14ac:dyDescent="0.25">
      <c r="A4" s="12" t="s">
        <v>69</v>
      </c>
      <c r="H4" s="19"/>
      <c r="I4" s="19"/>
      <c r="J4" s="19"/>
    </row>
    <row r="5" spans="1:10" x14ac:dyDescent="0.25">
      <c r="H5" s="19"/>
      <c r="I5" s="19"/>
      <c r="J5" s="19"/>
    </row>
    <row r="6" spans="1:10" x14ac:dyDescent="0.25">
      <c r="H6" s="19"/>
      <c r="I6" s="19"/>
      <c r="J6" s="19"/>
    </row>
    <row r="7" spans="1:10" x14ac:dyDescent="0.25">
      <c r="A7" s="12" t="s">
        <v>71</v>
      </c>
      <c r="H7" s="19"/>
      <c r="I7" s="19"/>
      <c r="J7" s="19"/>
    </row>
    <row r="8" spans="1:10" x14ac:dyDescent="0.25">
      <c r="A8" s="12" t="s">
        <v>67</v>
      </c>
      <c r="H8" s="19"/>
      <c r="I8" s="19"/>
      <c r="J8" s="19"/>
    </row>
    <row r="9" spans="1:10" x14ac:dyDescent="0.25">
      <c r="H9" s="19"/>
      <c r="I9" s="19"/>
      <c r="J9" s="19"/>
    </row>
    <row r="10" spans="1:10" x14ac:dyDescent="0.25">
      <c r="A10" s="12" t="s">
        <v>72</v>
      </c>
      <c r="H10" s="19"/>
      <c r="I10" s="19"/>
      <c r="J10" s="19"/>
    </row>
    <row r="11" spans="1:10" x14ac:dyDescent="0.25">
      <c r="H11" s="19"/>
      <c r="I11" s="19"/>
      <c r="J11" s="19"/>
    </row>
    <row r="13" spans="1:10" ht="21" x14ac:dyDescent="0.35">
      <c r="A13" s="20" t="s">
        <v>58</v>
      </c>
    </row>
    <row r="14" spans="1:10" x14ac:dyDescent="0.25">
      <c r="A14" s="19" t="s">
        <v>54</v>
      </c>
      <c r="B14" s="19"/>
      <c r="C14" s="19"/>
      <c r="D14" s="19"/>
      <c r="E14" s="19"/>
      <c r="F14" s="19"/>
      <c r="G14" s="19"/>
    </row>
    <row r="15" spans="1:10" x14ac:dyDescent="0.25">
      <c r="A15" s="19" t="s">
        <v>73</v>
      </c>
      <c r="B15" s="19"/>
      <c r="C15" s="19"/>
      <c r="D15" s="19"/>
      <c r="E15" s="19"/>
      <c r="F15" s="19"/>
      <c r="G15" s="19"/>
    </row>
    <row r="16" spans="1:10" x14ac:dyDescent="0.25">
      <c r="A16" s="19" t="s">
        <v>74</v>
      </c>
      <c r="B16" s="19"/>
      <c r="C16" s="19"/>
      <c r="D16" s="19"/>
      <c r="E16" s="19"/>
      <c r="F16" s="19"/>
      <c r="G16" s="19"/>
    </row>
    <row r="17" spans="1:7" x14ac:dyDescent="0.25">
      <c r="A17" s="19" t="s">
        <v>70</v>
      </c>
      <c r="B17" s="19"/>
      <c r="C17" s="19"/>
      <c r="D17" s="19"/>
      <c r="E17" s="19"/>
      <c r="F17" s="19"/>
      <c r="G17" s="19"/>
    </row>
    <row r="18" spans="1:7" x14ac:dyDescent="0.25">
      <c r="A18" s="19"/>
      <c r="B18" s="19"/>
      <c r="C18" s="19"/>
      <c r="D18" s="19"/>
      <c r="E18" s="19"/>
      <c r="F18" s="19"/>
      <c r="G18" s="19"/>
    </row>
    <row r="19" spans="1:7" x14ac:dyDescent="0.25">
      <c r="A19" s="19" t="s">
        <v>55</v>
      </c>
      <c r="B19" s="19"/>
      <c r="C19" s="19"/>
      <c r="D19" s="19"/>
      <c r="E19" s="19"/>
      <c r="F19" s="19"/>
      <c r="G19" s="19"/>
    </row>
    <row r="20" spans="1:7" x14ac:dyDescent="0.25">
      <c r="A20" s="19" t="s">
        <v>56</v>
      </c>
      <c r="B20" s="19"/>
      <c r="C20" s="19"/>
      <c r="D20" s="19"/>
      <c r="E20" s="19"/>
      <c r="F20" s="19"/>
      <c r="G20" s="19"/>
    </row>
    <row r="21" spans="1:7" x14ac:dyDescent="0.25">
      <c r="A21" s="19" t="s">
        <v>57</v>
      </c>
      <c r="B21" s="19"/>
      <c r="C21" s="19"/>
      <c r="D21" s="19"/>
      <c r="E21" s="19"/>
      <c r="F21" s="19"/>
      <c r="G21" s="19"/>
    </row>
    <row r="22" spans="1:7" x14ac:dyDescent="0.25">
      <c r="A22" s="19" t="s">
        <v>70</v>
      </c>
      <c r="B22" s="19"/>
      <c r="C22" s="19"/>
      <c r="D22" s="19"/>
      <c r="E22" s="19"/>
      <c r="F22" s="19"/>
      <c r="G22" s="19"/>
    </row>
    <row r="25" spans="1:7" ht="21" x14ac:dyDescent="0.35">
      <c r="A25" s="20" t="s">
        <v>60</v>
      </c>
    </row>
    <row r="26" spans="1:7" x14ac:dyDescent="0.25">
      <c r="A26" s="12" t="s">
        <v>61</v>
      </c>
      <c r="C26" s="21" t="s">
        <v>64</v>
      </c>
    </row>
    <row r="28" spans="1:7" x14ac:dyDescent="0.25">
      <c r="A28" s="12" t="s">
        <v>62</v>
      </c>
      <c r="D28" s="21" t="s">
        <v>63</v>
      </c>
    </row>
  </sheetData>
  <hyperlinks>
    <hyperlink ref="D28" r:id="rId1" xr:uid="{3899D530-16D4-4EB2-B940-45A8265BCAA2}"/>
    <hyperlink ref="C26" r:id="rId2" xr:uid="{D3BBD203-2609-4589-98E2-C82D19DC17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5874-6344-4D0E-BFB7-29C46BE28C39}">
  <dimension ref="A1:U36"/>
  <sheetViews>
    <sheetView showGridLines="0" workbookViewId="0">
      <selection activeCell="E6" sqref="E6"/>
    </sheetView>
  </sheetViews>
  <sheetFormatPr defaultRowHeight="15" x14ac:dyDescent="0.25"/>
  <cols>
    <col min="2" max="2" width="27.5703125" bestFit="1" customWidth="1"/>
    <col min="3" max="3" width="32.42578125" style="1" customWidth="1"/>
    <col min="4" max="4" width="21.5703125" customWidth="1"/>
    <col min="5" max="5" width="29.140625" bestFit="1" customWidth="1"/>
    <col min="6" max="6" width="12.85546875" customWidth="1"/>
    <col min="10" max="10" width="2.85546875" style="6" customWidth="1"/>
    <col min="16" max="16" width="11.140625" customWidth="1"/>
    <col min="17" max="17" width="8.7109375" customWidth="1"/>
    <col min="18" max="18" width="29.140625" hidden="1" customWidth="1"/>
    <col min="19" max="19" width="21.85546875" hidden="1" customWidth="1"/>
    <col min="20" max="20" width="21.140625" hidden="1" customWidth="1"/>
    <col min="21" max="21" width="14.140625" hidden="1" customWidth="1"/>
    <col min="22" max="22" width="8.7109375" customWidth="1"/>
  </cols>
  <sheetData>
    <row r="1" spans="1:21" ht="21" x14ac:dyDescent="0.35">
      <c r="A1" s="12"/>
      <c r="B1" s="25" t="s">
        <v>65</v>
      </c>
      <c r="C1" s="25"/>
      <c r="D1" s="25"/>
      <c r="E1" s="25"/>
      <c r="F1" s="12"/>
      <c r="G1" s="12"/>
      <c r="H1" s="12"/>
      <c r="I1" s="12"/>
      <c r="J1" s="4"/>
    </row>
    <row r="2" spans="1:21" x14ac:dyDescent="0.25">
      <c r="A2" s="12"/>
      <c r="B2" s="12"/>
      <c r="C2" s="13"/>
      <c r="D2" s="12"/>
      <c r="E2" s="12"/>
      <c r="F2" s="12"/>
      <c r="G2" s="12"/>
      <c r="H2" s="12"/>
      <c r="I2" s="12"/>
      <c r="J2" s="4"/>
    </row>
    <row r="3" spans="1:21" x14ac:dyDescent="0.25">
      <c r="A3" s="12"/>
      <c r="B3" s="12" t="s">
        <v>0</v>
      </c>
      <c r="C3" s="11" t="s">
        <v>15</v>
      </c>
      <c r="D3" s="12"/>
      <c r="E3" s="12"/>
      <c r="F3" s="12"/>
      <c r="G3" s="12"/>
      <c r="H3" s="12"/>
      <c r="I3" s="12"/>
      <c r="J3" s="4"/>
    </row>
    <row r="4" spans="1:21" x14ac:dyDescent="0.25">
      <c r="A4" s="12"/>
      <c r="B4" s="12" t="s">
        <v>2</v>
      </c>
      <c r="C4" s="13">
        <f>100-(VLOOKUP(C3,R17:T36,3,FALSE))</f>
        <v>100</v>
      </c>
      <c r="D4" s="12"/>
      <c r="E4" s="12"/>
      <c r="F4" s="12"/>
      <c r="G4" s="12"/>
      <c r="H4" s="12"/>
      <c r="I4" s="12"/>
      <c r="J4" s="4"/>
    </row>
    <row r="5" spans="1:21" x14ac:dyDescent="0.25">
      <c r="A5" s="12"/>
      <c r="B5" s="12" t="s">
        <v>3</v>
      </c>
      <c r="C5" s="11">
        <v>25</v>
      </c>
      <c r="D5" s="12"/>
      <c r="E5" s="12"/>
      <c r="F5" s="12"/>
      <c r="G5" s="12"/>
      <c r="H5" s="12"/>
      <c r="I5" s="12"/>
      <c r="J5" s="4"/>
    </row>
    <row r="6" spans="1:21" ht="21" x14ac:dyDescent="0.35">
      <c r="A6" s="12"/>
      <c r="B6" s="14" t="s">
        <v>4</v>
      </c>
      <c r="C6" s="22">
        <f>MAX(C4-C5,0)</f>
        <v>75</v>
      </c>
      <c r="D6" s="12"/>
      <c r="E6" s="12"/>
      <c r="F6" s="12"/>
      <c r="G6" s="12"/>
      <c r="H6" s="12"/>
      <c r="I6" s="12"/>
      <c r="J6" s="4"/>
    </row>
    <row r="7" spans="1:21" x14ac:dyDescent="0.25">
      <c r="A7" s="12"/>
      <c r="B7" s="14"/>
      <c r="C7" s="13"/>
      <c r="D7" s="12"/>
      <c r="E7" s="12"/>
      <c r="F7" s="12"/>
      <c r="G7" s="12"/>
      <c r="H7" s="12"/>
      <c r="I7" s="12"/>
      <c r="J7" s="4"/>
    </row>
    <row r="8" spans="1:21" s="6" customFormat="1" x14ac:dyDescent="0.25">
      <c r="A8" s="4"/>
      <c r="B8" s="4"/>
      <c r="C8" s="5"/>
      <c r="D8" s="4"/>
      <c r="E8" s="4"/>
      <c r="F8" s="4"/>
      <c r="G8" s="4"/>
      <c r="H8" s="4"/>
      <c r="I8" s="4"/>
      <c r="J8" s="4"/>
    </row>
    <row r="9" spans="1:21" s="6" customFormat="1" x14ac:dyDescent="0.25">
      <c r="A9" s="12"/>
      <c r="B9" s="12"/>
      <c r="C9" s="13"/>
      <c r="D9" s="12"/>
      <c r="E9" s="12"/>
      <c r="F9" s="12"/>
      <c r="G9" s="12"/>
      <c r="H9" s="12"/>
      <c r="I9" s="12"/>
      <c r="J9" s="4"/>
    </row>
    <row r="10" spans="1:21" s="6" customFormat="1" ht="21" x14ac:dyDescent="0.35">
      <c r="A10" s="12"/>
      <c r="B10" s="25" t="s">
        <v>32</v>
      </c>
      <c r="C10" s="25"/>
      <c r="D10" s="25"/>
      <c r="E10" s="25"/>
      <c r="F10" s="25"/>
      <c r="G10" s="25"/>
      <c r="H10" s="25"/>
      <c r="I10" s="12"/>
      <c r="J10" s="4"/>
    </row>
    <row r="11" spans="1:21" s="6" customFormat="1" ht="14.45" customHeight="1" x14ac:dyDescent="0.35">
      <c r="A11" s="12"/>
      <c r="B11" s="18"/>
      <c r="C11" s="18"/>
      <c r="D11" s="18"/>
      <c r="E11" s="18"/>
      <c r="F11" s="18"/>
      <c r="G11" s="18"/>
      <c r="H11" s="18"/>
      <c r="I11" s="12"/>
      <c r="J11" s="4"/>
    </row>
    <row r="12" spans="1:21" s="6" customFormat="1" ht="15.75" thickBot="1" x14ac:dyDescent="0.3">
      <c r="A12" s="12"/>
      <c r="B12" s="14"/>
      <c r="C12" s="15"/>
      <c r="D12" s="14" t="s">
        <v>5</v>
      </c>
      <c r="E12" s="12"/>
      <c r="F12" s="12"/>
      <c r="G12" s="12"/>
      <c r="H12" s="12"/>
      <c r="I12" s="12"/>
      <c r="J12" s="4"/>
    </row>
    <row r="13" spans="1:21" s="6" customFormat="1" x14ac:dyDescent="0.25">
      <c r="A13" s="12"/>
      <c r="B13" s="16" t="s">
        <v>6</v>
      </c>
      <c r="C13" s="10" t="s">
        <v>15</v>
      </c>
      <c r="D13" s="17">
        <f>(VLOOKUP(C13,R17:T36,3,FALSE))</f>
        <v>0</v>
      </c>
      <c r="E13" s="26" t="str">
        <f>IF((D14-D13)&gt;0,C14, C13)</f>
        <v>IECC 2006</v>
      </c>
      <c r="F13" s="28" t="s">
        <v>8</v>
      </c>
      <c r="G13" s="30">
        <f>ABS(D14-D13)</f>
        <v>0</v>
      </c>
      <c r="H13" s="23" t="s">
        <v>9</v>
      </c>
      <c r="I13" s="12"/>
      <c r="J13" s="4"/>
    </row>
    <row r="14" spans="1:21" s="6" customFormat="1" ht="15.75" thickBot="1" x14ac:dyDescent="0.3">
      <c r="A14" s="12"/>
      <c r="B14" s="16" t="s">
        <v>10</v>
      </c>
      <c r="C14" s="10" t="s">
        <v>15</v>
      </c>
      <c r="D14" s="17">
        <f>(VLOOKUP(C14,R17:T36,3,FALSE))</f>
        <v>0</v>
      </c>
      <c r="E14" s="27"/>
      <c r="F14" s="29"/>
      <c r="G14" s="31"/>
      <c r="H14" s="24"/>
      <c r="I14" s="12"/>
      <c r="J14" s="4"/>
    </row>
    <row r="15" spans="1:21" s="6" customFormat="1" x14ac:dyDescent="0.25">
      <c r="A15" s="12"/>
      <c r="B15" s="12"/>
      <c r="C15" s="13"/>
      <c r="D15" s="12"/>
      <c r="E15" s="12"/>
      <c r="F15" s="12"/>
      <c r="G15" s="12"/>
      <c r="H15" s="12"/>
      <c r="I15" s="12"/>
      <c r="J15" s="4"/>
    </row>
    <row r="16" spans="1:21" s="6" customFormat="1" x14ac:dyDescent="0.25">
      <c r="A16" s="12"/>
      <c r="B16" s="12"/>
      <c r="C16" s="13"/>
      <c r="D16" s="12"/>
      <c r="E16" s="12"/>
      <c r="F16" s="12"/>
      <c r="G16" s="12"/>
      <c r="H16" s="12"/>
      <c r="I16" s="12"/>
      <c r="J16" s="4"/>
      <c r="R16" s="8" t="s">
        <v>12</v>
      </c>
      <c r="S16" s="8" t="s">
        <v>13</v>
      </c>
      <c r="T16" s="8" t="s">
        <v>5</v>
      </c>
      <c r="U16" s="9" t="s">
        <v>14</v>
      </c>
    </row>
    <row r="17" spans="1:21" s="6" customFormat="1" x14ac:dyDescent="0.25">
      <c r="A17" s="12"/>
      <c r="B17" s="12"/>
      <c r="C17" s="13"/>
      <c r="D17" s="12"/>
      <c r="E17" s="12"/>
      <c r="F17" s="12"/>
      <c r="G17" s="12"/>
      <c r="H17" s="12"/>
      <c r="I17" s="12"/>
      <c r="J17" s="4"/>
      <c r="R17" s="6" t="s">
        <v>15</v>
      </c>
      <c r="S17" s="6">
        <v>0</v>
      </c>
      <c r="T17" s="6">
        <v>0</v>
      </c>
      <c r="U17" s="6">
        <f>100-T17</f>
        <v>100</v>
      </c>
    </row>
    <row r="18" spans="1:21" s="6" customFormat="1" x14ac:dyDescent="0.25">
      <c r="A18" s="4"/>
      <c r="B18" s="4"/>
      <c r="C18" s="5"/>
      <c r="D18" s="4"/>
      <c r="E18" s="4"/>
      <c r="F18" s="4"/>
      <c r="G18" s="4"/>
      <c r="H18" s="4"/>
      <c r="I18" s="4"/>
      <c r="J18" s="4"/>
      <c r="R18" s="6" t="s">
        <v>16</v>
      </c>
      <c r="S18" s="6">
        <v>0</v>
      </c>
      <c r="T18" s="6">
        <f>S18+13.9</f>
        <v>13.9</v>
      </c>
      <c r="U18" s="6">
        <f t="shared" ref="U18:U36" si="0">100-T18</f>
        <v>86.1</v>
      </c>
    </row>
    <row r="19" spans="1:21" x14ac:dyDescent="0.25">
      <c r="R19" t="s">
        <v>17</v>
      </c>
      <c r="S19">
        <f>S18+10</f>
        <v>10</v>
      </c>
      <c r="T19">
        <f t="shared" ref="T19:T36" si="1">S19+13.9</f>
        <v>23.9</v>
      </c>
      <c r="U19">
        <f t="shared" si="0"/>
        <v>76.099999999999994</v>
      </c>
    </row>
    <row r="20" spans="1:21" x14ac:dyDescent="0.25">
      <c r="R20" t="s">
        <v>18</v>
      </c>
      <c r="S20">
        <f>S18+10</f>
        <v>10</v>
      </c>
      <c r="T20">
        <f t="shared" si="1"/>
        <v>23.9</v>
      </c>
      <c r="U20">
        <f t="shared" si="0"/>
        <v>76.099999999999994</v>
      </c>
    </row>
    <row r="21" spans="1:21" x14ac:dyDescent="0.25">
      <c r="R21" t="s">
        <v>19</v>
      </c>
      <c r="S21">
        <f>S18+23.9</f>
        <v>23.9</v>
      </c>
      <c r="T21">
        <f t="shared" si="1"/>
        <v>37.799999999999997</v>
      </c>
      <c r="U21">
        <f t="shared" si="0"/>
        <v>62.2</v>
      </c>
    </row>
    <row r="22" spans="1:21" x14ac:dyDescent="0.25">
      <c r="R22" t="s">
        <v>20</v>
      </c>
      <c r="S22">
        <f>S21+0.7</f>
        <v>24.599999999999998</v>
      </c>
      <c r="T22">
        <f t="shared" si="1"/>
        <v>38.5</v>
      </c>
      <c r="U22">
        <f t="shared" si="0"/>
        <v>61.5</v>
      </c>
    </row>
    <row r="23" spans="1:21" x14ac:dyDescent="0.25">
      <c r="R23" t="s">
        <v>21</v>
      </c>
      <c r="S23">
        <f>S22+1.7</f>
        <v>26.299999999999997</v>
      </c>
      <c r="T23">
        <f t="shared" si="1"/>
        <v>40.199999999999996</v>
      </c>
      <c r="U23">
        <f t="shared" si="0"/>
        <v>59.800000000000004</v>
      </c>
    </row>
    <row r="24" spans="1:21" x14ac:dyDescent="0.25">
      <c r="R24" t="s">
        <v>22</v>
      </c>
      <c r="S24">
        <f>S22</f>
        <v>24.599999999999998</v>
      </c>
      <c r="T24">
        <f t="shared" si="1"/>
        <v>38.5</v>
      </c>
      <c r="U24">
        <f t="shared" si="0"/>
        <v>61.5</v>
      </c>
    </row>
    <row r="25" spans="1:21" x14ac:dyDescent="0.25">
      <c r="R25" t="s">
        <v>7</v>
      </c>
      <c r="S25">
        <f>S22</f>
        <v>24.599999999999998</v>
      </c>
      <c r="T25">
        <f t="shared" si="1"/>
        <v>38.5</v>
      </c>
      <c r="U25">
        <f t="shared" si="0"/>
        <v>61.5</v>
      </c>
    </row>
    <row r="26" spans="1:21" x14ac:dyDescent="0.25">
      <c r="R26" t="s">
        <v>11</v>
      </c>
      <c r="S26">
        <f>S23</f>
        <v>26.299999999999997</v>
      </c>
      <c r="T26">
        <f t="shared" si="1"/>
        <v>40.199999999999996</v>
      </c>
      <c r="U26">
        <f t="shared" si="0"/>
        <v>59.800000000000004</v>
      </c>
    </row>
    <row r="27" spans="1:21" x14ac:dyDescent="0.25">
      <c r="R27" t="s">
        <v>23</v>
      </c>
      <c r="S27">
        <f>S25+7.5</f>
        <v>32.099999999999994</v>
      </c>
      <c r="T27">
        <f t="shared" si="1"/>
        <v>45.999999999999993</v>
      </c>
      <c r="U27">
        <f t="shared" si="0"/>
        <v>54.000000000000007</v>
      </c>
    </row>
    <row r="28" spans="1:21" x14ac:dyDescent="0.25">
      <c r="R28" t="s">
        <v>24</v>
      </c>
      <c r="S28">
        <f>S26+7.5</f>
        <v>33.799999999999997</v>
      </c>
      <c r="T28">
        <f t="shared" si="1"/>
        <v>47.699999999999996</v>
      </c>
      <c r="U28">
        <f t="shared" si="0"/>
        <v>52.300000000000004</v>
      </c>
    </row>
    <row r="29" spans="1:21" x14ac:dyDescent="0.25">
      <c r="R29" t="s">
        <v>25</v>
      </c>
      <c r="S29">
        <f>S28</f>
        <v>33.799999999999997</v>
      </c>
      <c r="T29">
        <f t="shared" si="1"/>
        <v>47.699999999999996</v>
      </c>
      <c r="U29">
        <f t="shared" si="0"/>
        <v>52.300000000000004</v>
      </c>
    </row>
    <row r="30" spans="1:21" x14ac:dyDescent="0.25">
      <c r="R30" t="s">
        <v>26</v>
      </c>
      <c r="S30">
        <f>S29</f>
        <v>33.799999999999997</v>
      </c>
      <c r="T30">
        <f t="shared" si="1"/>
        <v>47.699999999999996</v>
      </c>
      <c r="U30">
        <f t="shared" si="0"/>
        <v>52.300000000000004</v>
      </c>
    </row>
    <row r="31" spans="1:21" x14ac:dyDescent="0.25">
      <c r="R31" t="s">
        <v>27</v>
      </c>
      <c r="S31">
        <f>S27+7.5</f>
        <v>39.599999999999994</v>
      </c>
      <c r="T31">
        <f t="shared" si="1"/>
        <v>53.499999999999993</v>
      </c>
      <c r="U31">
        <f t="shared" si="0"/>
        <v>46.500000000000007</v>
      </c>
    </row>
    <row r="32" spans="1:21" x14ac:dyDescent="0.25">
      <c r="R32" t="s">
        <v>28</v>
      </c>
      <c r="S32">
        <f>S28+7.5</f>
        <v>41.3</v>
      </c>
      <c r="T32">
        <f t="shared" si="1"/>
        <v>55.199999999999996</v>
      </c>
      <c r="U32">
        <f t="shared" si="0"/>
        <v>44.800000000000004</v>
      </c>
    </row>
    <row r="33" spans="18:21" x14ac:dyDescent="0.25">
      <c r="R33" t="s">
        <v>29</v>
      </c>
      <c r="S33">
        <f>S31+5</f>
        <v>44.599999999999994</v>
      </c>
      <c r="T33">
        <f t="shared" si="1"/>
        <v>58.499999999999993</v>
      </c>
      <c r="U33">
        <f t="shared" si="0"/>
        <v>41.500000000000007</v>
      </c>
    </row>
    <row r="34" spans="18:21" x14ac:dyDescent="0.25">
      <c r="R34" t="s">
        <v>30</v>
      </c>
      <c r="S34">
        <f>S32+5</f>
        <v>46.3</v>
      </c>
      <c r="T34">
        <f t="shared" si="1"/>
        <v>60.199999999999996</v>
      </c>
      <c r="U34">
        <f t="shared" si="0"/>
        <v>39.800000000000004</v>
      </c>
    </row>
    <row r="35" spans="18:21" x14ac:dyDescent="0.25">
      <c r="R35" t="s">
        <v>31</v>
      </c>
      <c r="S35">
        <f>S23+27.3</f>
        <v>53.599999999999994</v>
      </c>
      <c r="T35">
        <f t="shared" si="1"/>
        <v>67.5</v>
      </c>
      <c r="U35">
        <f t="shared" si="0"/>
        <v>32.5</v>
      </c>
    </row>
    <row r="36" spans="18:21" x14ac:dyDescent="0.25">
      <c r="R36" t="s">
        <v>1</v>
      </c>
      <c r="S36">
        <f>S35+7</f>
        <v>60.599999999999994</v>
      </c>
      <c r="T36">
        <f t="shared" si="1"/>
        <v>74.5</v>
      </c>
      <c r="U36">
        <f t="shared" si="0"/>
        <v>25.5</v>
      </c>
    </row>
  </sheetData>
  <mergeCells count="6">
    <mergeCell ref="H13:H14"/>
    <mergeCell ref="B10:H10"/>
    <mergeCell ref="B1:E1"/>
    <mergeCell ref="E13:E14"/>
    <mergeCell ref="F13:F14"/>
    <mergeCell ref="G13:G14"/>
  </mergeCells>
  <dataValidations count="1">
    <dataValidation type="list" allowBlank="1" showInputMessage="1" showErrorMessage="1" sqref="C3 C13:C14" xr:uid="{BA78E3E6-437A-4F4C-BF85-4787A0AC2E76}">
      <formula1>$R$17:$R$36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2874-4EF9-4C96-80B3-07D8A686CA90}">
  <dimension ref="A1:R29"/>
  <sheetViews>
    <sheetView showGridLines="0" workbookViewId="0">
      <selection sqref="A1:XFD1048576"/>
    </sheetView>
  </sheetViews>
  <sheetFormatPr defaultRowHeight="15" x14ac:dyDescent="0.25"/>
  <cols>
    <col min="1" max="1" width="27.5703125" bestFit="1" customWidth="1"/>
    <col min="2" max="2" width="32.42578125" style="1" customWidth="1"/>
    <col min="3" max="3" width="28.28515625" hidden="1" customWidth="1"/>
    <col min="4" max="4" width="29.140625" bestFit="1" customWidth="1"/>
    <col min="5" max="5" width="12.85546875" customWidth="1"/>
    <col min="9" max="9" width="3" style="6" customWidth="1"/>
    <col min="15" max="15" width="11.140625" hidden="1" customWidth="1"/>
    <col min="16" max="16" width="0" style="1" hidden="1" customWidth="1"/>
    <col min="17" max="17" width="29.140625" hidden="1" customWidth="1"/>
    <col min="18" max="18" width="28.85546875" hidden="1" customWidth="1"/>
  </cols>
  <sheetData>
    <row r="1" spans="1:18" x14ac:dyDescent="0.25">
      <c r="A1" s="12"/>
      <c r="B1" s="13"/>
      <c r="C1" s="12"/>
      <c r="D1" s="12"/>
      <c r="E1" s="12"/>
      <c r="F1" s="12"/>
      <c r="G1" s="12"/>
      <c r="H1" s="12"/>
      <c r="I1" s="4"/>
    </row>
    <row r="2" spans="1:18" ht="21" x14ac:dyDescent="0.35">
      <c r="A2" s="25" t="s">
        <v>66</v>
      </c>
      <c r="B2" s="25"/>
      <c r="C2" s="25"/>
      <c r="D2" s="25"/>
      <c r="E2" s="25"/>
      <c r="F2" s="25"/>
      <c r="G2" s="25"/>
      <c r="H2" s="12"/>
      <c r="I2" s="4"/>
    </row>
    <row r="3" spans="1:18" ht="21" x14ac:dyDescent="0.35">
      <c r="A3" s="18"/>
      <c r="B3" s="18"/>
      <c r="C3" s="18"/>
      <c r="D3" s="18"/>
      <c r="E3" s="18"/>
      <c r="F3" s="18"/>
      <c r="G3" s="18"/>
      <c r="H3" s="12"/>
      <c r="I3" s="4"/>
    </row>
    <row r="4" spans="1:18" ht="15.75" thickBot="1" x14ac:dyDescent="0.3">
      <c r="A4" s="14"/>
      <c r="B4" s="15"/>
      <c r="C4" s="14" t="s">
        <v>52</v>
      </c>
      <c r="D4" s="12"/>
      <c r="E4" s="12"/>
      <c r="F4" s="12"/>
      <c r="G4" s="12"/>
      <c r="H4" s="12"/>
      <c r="I4" s="4"/>
    </row>
    <row r="5" spans="1:18" x14ac:dyDescent="0.25">
      <c r="A5" s="16" t="s">
        <v>6</v>
      </c>
      <c r="B5" s="10" t="s">
        <v>49</v>
      </c>
      <c r="C5" s="17">
        <f>(VLOOKUP(B5,Q9:R29,2,FALSE))</f>
        <v>0</v>
      </c>
      <c r="D5" s="26" t="str">
        <f>IF((C6-C5)&gt;0,B6, B5)</f>
        <v>ASHRAE 90.1 2004</v>
      </c>
      <c r="E5" s="28" t="s">
        <v>8</v>
      </c>
      <c r="F5" s="30">
        <f>ABS(C6-C5)</f>
        <v>0</v>
      </c>
      <c r="G5" s="23" t="s">
        <v>9</v>
      </c>
      <c r="H5" s="12"/>
      <c r="I5" s="4"/>
    </row>
    <row r="6" spans="1:18" ht="15.75" thickBot="1" x14ac:dyDescent="0.3">
      <c r="A6" s="16" t="s">
        <v>10</v>
      </c>
      <c r="B6" s="10" t="s">
        <v>49</v>
      </c>
      <c r="C6" s="17">
        <f>(VLOOKUP(B6,Q9:R28,2,FALSE))</f>
        <v>0</v>
      </c>
      <c r="D6" s="27"/>
      <c r="E6" s="29"/>
      <c r="F6" s="31"/>
      <c r="G6" s="24"/>
      <c r="H6" s="12"/>
      <c r="I6" s="4"/>
    </row>
    <row r="7" spans="1:18" x14ac:dyDescent="0.25">
      <c r="A7" s="12"/>
      <c r="B7" s="13"/>
      <c r="C7" s="12"/>
      <c r="D7" s="12"/>
      <c r="E7" s="12"/>
      <c r="F7" s="12"/>
      <c r="G7" s="12"/>
      <c r="H7" s="12"/>
      <c r="I7" s="4"/>
    </row>
    <row r="8" spans="1:18" x14ac:dyDescent="0.25">
      <c r="A8" s="12"/>
      <c r="B8" s="13"/>
      <c r="C8" s="12"/>
      <c r="D8" s="12"/>
      <c r="E8" s="12"/>
      <c r="F8" s="12"/>
      <c r="G8" s="12"/>
      <c r="H8" s="12"/>
      <c r="I8" s="4"/>
      <c r="P8" s="3" t="s">
        <v>51</v>
      </c>
      <c r="Q8" s="2" t="s">
        <v>12</v>
      </c>
      <c r="R8" s="2" t="s">
        <v>50</v>
      </c>
    </row>
    <row r="9" spans="1:18" x14ac:dyDescent="0.25">
      <c r="A9" s="12"/>
      <c r="B9" s="13"/>
      <c r="C9" s="12"/>
      <c r="D9" s="12"/>
      <c r="E9" s="12"/>
      <c r="F9" s="12"/>
      <c r="G9" s="12"/>
      <c r="H9" s="12"/>
      <c r="I9" s="4"/>
      <c r="P9" s="1">
        <v>1</v>
      </c>
      <c r="Q9" t="s">
        <v>49</v>
      </c>
      <c r="R9">
        <v>0</v>
      </c>
    </row>
    <row r="10" spans="1:18" s="6" customFormat="1" x14ac:dyDescent="0.25">
      <c r="A10" s="4"/>
      <c r="B10" s="5"/>
      <c r="C10" s="4"/>
      <c r="D10" s="4"/>
      <c r="E10" s="4"/>
      <c r="F10" s="4"/>
      <c r="G10" s="4"/>
      <c r="H10" s="4"/>
      <c r="I10" s="4"/>
      <c r="P10" s="7">
        <v>2</v>
      </c>
      <c r="Q10" s="6" t="s">
        <v>48</v>
      </c>
      <c r="R10" s="6">
        <f>R9+4.3</f>
        <v>4.3</v>
      </c>
    </row>
    <row r="11" spans="1:18" x14ac:dyDescent="0.25">
      <c r="P11" s="1">
        <v>3</v>
      </c>
      <c r="Q11" t="s">
        <v>16</v>
      </c>
      <c r="R11">
        <f>R10+4.3</f>
        <v>8.6</v>
      </c>
    </row>
    <row r="12" spans="1:18" x14ac:dyDescent="0.25">
      <c r="P12" s="1">
        <v>4</v>
      </c>
      <c r="Q12" t="s">
        <v>47</v>
      </c>
      <c r="R12">
        <f>R10+7.9</f>
        <v>12.2</v>
      </c>
    </row>
    <row r="13" spans="1:18" x14ac:dyDescent="0.25">
      <c r="P13" s="1">
        <v>5</v>
      </c>
      <c r="Q13" t="s">
        <v>19</v>
      </c>
      <c r="R13">
        <f>R11+6.5</f>
        <v>15.1</v>
      </c>
    </row>
    <row r="14" spans="1:18" x14ac:dyDescent="0.25">
      <c r="P14" s="1">
        <v>6</v>
      </c>
      <c r="Q14" t="s">
        <v>20</v>
      </c>
      <c r="R14">
        <f>R13+2.2</f>
        <v>17.3</v>
      </c>
    </row>
    <row r="15" spans="1:18" x14ac:dyDescent="0.25">
      <c r="P15" s="1">
        <v>7</v>
      </c>
      <c r="Q15" t="s">
        <v>46</v>
      </c>
      <c r="R15">
        <f>R14</f>
        <v>17.3</v>
      </c>
    </row>
    <row r="16" spans="1:18" x14ac:dyDescent="0.25">
      <c r="P16" s="1">
        <v>8</v>
      </c>
      <c r="Q16" t="s">
        <v>45</v>
      </c>
      <c r="R16">
        <f>R14</f>
        <v>17.3</v>
      </c>
    </row>
    <row r="17" spans="16:18" x14ac:dyDescent="0.25">
      <c r="P17" s="1">
        <v>9</v>
      </c>
      <c r="Q17" t="s">
        <v>44</v>
      </c>
      <c r="R17">
        <f>R12+7</f>
        <v>19.2</v>
      </c>
    </row>
    <row r="18" spans="16:18" x14ac:dyDescent="0.25">
      <c r="P18" s="1">
        <v>10</v>
      </c>
      <c r="Q18" t="s">
        <v>43</v>
      </c>
      <c r="R18">
        <f>R17</f>
        <v>19.2</v>
      </c>
    </row>
    <row r="19" spans="16:18" x14ac:dyDescent="0.25">
      <c r="P19" s="1">
        <v>11</v>
      </c>
      <c r="Q19" t="s">
        <v>21</v>
      </c>
      <c r="R19">
        <f>R14+3.4</f>
        <v>20.7</v>
      </c>
    </row>
    <row r="20" spans="16:18" x14ac:dyDescent="0.25">
      <c r="P20" s="1">
        <v>12</v>
      </c>
      <c r="Q20" t="s">
        <v>42</v>
      </c>
      <c r="R20">
        <f>R17+4.6</f>
        <v>23.799999999999997</v>
      </c>
    </row>
    <row r="21" spans="16:18" x14ac:dyDescent="0.25">
      <c r="P21" s="1">
        <v>13</v>
      </c>
      <c r="Q21" t="s">
        <v>41</v>
      </c>
      <c r="R21">
        <f>R16+7.5</f>
        <v>24.8</v>
      </c>
    </row>
    <row r="22" spans="16:18" x14ac:dyDescent="0.25">
      <c r="P22" s="1">
        <v>14</v>
      </c>
      <c r="Q22" t="s">
        <v>40</v>
      </c>
      <c r="R22">
        <f>R16+3.4</f>
        <v>20.7</v>
      </c>
    </row>
    <row r="23" spans="16:18" x14ac:dyDescent="0.25">
      <c r="P23" s="1">
        <v>16</v>
      </c>
      <c r="Q23" t="s">
        <v>39</v>
      </c>
      <c r="R23">
        <f>R22+7.5</f>
        <v>28.2</v>
      </c>
    </row>
    <row r="24" spans="16:18" x14ac:dyDescent="0.25">
      <c r="P24" s="1">
        <v>17</v>
      </c>
      <c r="Q24" t="s">
        <v>38</v>
      </c>
      <c r="R24">
        <f>R21+7.5</f>
        <v>32.299999999999997</v>
      </c>
    </row>
    <row r="25" spans="16:18" x14ac:dyDescent="0.25">
      <c r="P25" s="1">
        <v>18</v>
      </c>
      <c r="Q25" t="s">
        <v>37</v>
      </c>
      <c r="R25">
        <f>R23+7.5</f>
        <v>35.700000000000003</v>
      </c>
    </row>
    <row r="26" spans="16:18" x14ac:dyDescent="0.25">
      <c r="P26" s="1">
        <v>19</v>
      </c>
      <c r="Q26" t="s">
        <v>36</v>
      </c>
      <c r="R26">
        <f>R19+29.8</f>
        <v>50.5</v>
      </c>
    </row>
    <row r="27" spans="16:18" x14ac:dyDescent="0.25">
      <c r="P27" s="1">
        <v>20</v>
      </c>
      <c r="Q27" t="s">
        <v>35</v>
      </c>
      <c r="R27">
        <f>R24+5</f>
        <v>37.299999999999997</v>
      </c>
    </row>
    <row r="28" spans="16:18" x14ac:dyDescent="0.25">
      <c r="P28" s="1">
        <v>21</v>
      </c>
      <c r="Q28" t="s">
        <v>34</v>
      </c>
      <c r="R28">
        <f>R25+5</f>
        <v>40.700000000000003</v>
      </c>
    </row>
    <row r="29" spans="16:18" x14ac:dyDescent="0.25">
      <c r="P29" s="1">
        <v>22</v>
      </c>
      <c r="Q29" t="s">
        <v>33</v>
      </c>
      <c r="R29">
        <f>R26+30</f>
        <v>80.5</v>
      </c>
    </row>
  </sheetData>
  <mergeCells count="5">
    <mergeCell ref="G5:G6"/>
    <mergeCell ref="A2:G2"/>
    <mergeCell ref="D5:D6"/>
    <mergeCell ref="E5:E6"/>
    <mergeCell ref="F5:F6"/>
  </mergeCells>
  <dataValidations count="1">
    <dataValidation type="list" allowBlank="1" showInputMessage="1" showErrorMessage="1" sqref="B5:B6" xr:uid="{BA78E3E6-437A-4F4C-BF85-4787A0AC2E76}">
      <formula1>$Q$9:$Q$29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21998-60E8-4EBD-B16A-6C3AF99D97FA}">
  <dimension ref="A2:R81"/>
  <sheetViews>
    <sheetView showGridLines="0" workbookViewId="0">
      <selection sqref="A1:XFD1048576"/>
    </sheetView>
  </sheetViews>
  <sheetFormatPr defaultColWidth="8.7109375" defaultRowHeight="15" x14ac:dyDescent="0.25"/>
  <cols>
    <col min="1" max="16384" width="8.7109375" style="12"/>
  </cols>
  <sheetData>
    <row r="2" spans="1:18" ht="15.75" x14ac:dyDescent="0.25">
      <c r="C2" s="32" t="s">
        <v>53</v>
      </c>
      <c r="D2" s="32"/>
      <c r="E2" s="32"/>
      <c r="F2" s="19"/>
      <c r="G2" s="19"/>
      <c r="H2" s="19"/>
      <c r="I2" s="19"/>
      <c r="P2" s="32" t="s">
        <v>53</v>
      </c>
      <c r="Q2" s="32"/>
      <c r="R2" s="32"/>
    </row>
    <row r="3" spans="1:18" x14ac:dyDescent="0.25">
      <c r="A3" s="19"/>
      <c r="B3" s="19"/>
      <c r="C3" s="19"/>
      <c r="D3" s="19"/>
      <c r="E3" s="19"/>
      <c r="F3" s="19"/>
      <c r="G3" s="19"/>
      <c r="H3" s="19"/>
    </row>
    <row r="4" spans="1:18" x14ac:dyDescent="0.25">
      <c r="A4" s="19"/>
      <c r="B4" s="19"/>
      <c r="C4" s="19"/>
      <c r="D4" s="19"/>
      <c r="E4" s="19"/>
      <c r="F4" s="19"/>
      <c r="G4" s="19"/>
      <c r="H4" s="19"/>
    </row>
    <row r="5" spans="1:18" x14ac:dyDescent="0.25">
      <c r="A5" s="19"/>
      <c r="B5" s="19"/>
      <c r="C5" s="19"/>
      <c r="D5" s="19"/>
      <c r="E5" s="19"/>
      <c r="F5" s="19"/>
      <c r="G5" s="19"/>
      <c r="H5" s="19"/>
    </row>
    <row r="6" spans="1:18" x14ac:dyDescent="0.25">
      <c r="A6" s="19"/>
      <c r="B6" s="19"/>
      <c r="C6" s="19"/>
      <c r="D6" s="19"/>
      <c r="E6" s="19"/>
      <c r="F6" s="19"/>
      <c r="G6" s="19"/>
      <c r="H6" s="19"/>
    </row>
    <row r="7" spans="1:18" x14ac:dyDescent="0.25">
      <c r="A7" s="19"/>
      <c r="B7" s="19"/>
      <c r="C7" s="19"/>
      <c r="D7" s="19"/>
      <c r="E7" s="19"/>
      <c r="F7" s="19"/>
      <c r="G7" s="19"/>
      <c r="H7" s="19"/>
    </row>
    <row r="57" spans="3:14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3:14" x14ac:dyDescent="0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3:14" x14ac:dyDescent="0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3:14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3:14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3:14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3:14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3:14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3:14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3:14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3:14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3:14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3:14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3:14" x14ac:dyDescent="0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3:14" x14ac:dyDescent="0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3:14" x14ac:dyDescent="0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3:14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3:14" x14ac:dyDescent="0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3:14" x14ac:dyDescent="0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3:14" x14ac:dyDescent="0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3:14" x14ac:dyDescent="0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3:14" x14ac:dyDescent="0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</sheetData>
  <mergeCells count="2">
    <mergeCell ref="C2:E2"/>
    <mergeCell ref="P2:R2"/>
  </mergeCells>
  <hyperlinks>
    <hyperlink ref="C2:E2" r:id="rId1" display="Click for Link" xr:uid="{9CBF2549-EEEF-4B99-92C5-1CCA985F3918}"/>
    <hyperlink ref="P2:R2" r:id="rId2" display="Clcik for Link" xr:uid="{C4D9E913-6464-4DC1-B765-37654D55EE12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HERS score, SF and Low Rise</vt:lpstr>
      <vt:lpstr>Mid and High Rise</vt:lpstr>
      <vt:lpstr>References &amp; Comparsion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Pranav Phatak</dc:creator>
  <cp:lastModifiedBy>Tanya L. Akers</cp:lastModifiedBy>
  <dcterms:created xsi:type="dcterms:W3CDTF">2021-06-04T16:05:04Z</dcterms:created>
  <dcterms:modified xsi:type="dcterms:W3CDTF">2022-03-08T15:31:01Z</dcterms:modified>
</cp:coreProperties>
</file>